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codeName="ThisWorkbook" defaultThemeVersion="166925"/>
  <xr:revisionPtr revIDLastSave="0" documentId="8_{958EAE66-6C17-489B-81A1-BD27211D61BE}" xr6:coauthVersionLast="36" xr6:coauthVersionMax="36" xr10:uidLastSave="{00000000-0000-0000-0000-000000000000}"/>
  <bookViews>
    <workbookView xWindow="0" yWindow="0" windowWidth="28140" windowHeight="11325" tabRatio="979" activeTab="1" xr2:uid="{AAC398A2-E95D-4231-A920-55B8B1C73F3F}"/>
  </bookViews>
  <sheets>
    <sheet name="Overview" sheetId="26" r:id="rId1"/>
    <sheet name="Consolidated Budget" sheetId="30" r:id="rId2"/>
    <sheet name="Measure Budget" sheetId="27" r:id="rId3"/>
    <sheet name="Blank" sheetId="16" r:id="rId4"/>
    <sheet name="Blank1" sheetId="28" r:id="rId5"/>
    <sheet name="Blank2" sheetId="29" r:id="rId6"/>
    <sheet name="Blank3" sheetId="31" r:id="rId7"/>
  </sheets>
  <definedNames>
    <definedName name="_xlnm._FilterDatabase" localSheetId="3" hidden="1">Blank!#REF!</definedName>
    <definedName name="_xlnm._FilterDatabase" localSheetId="4" hidden="1">Blank1!#REF!</definedName>
    <definedName name="_xlnm._FilterDatabase" localSheetId="5" hidden="1">Blank2!#REF!</definedName>
    <definedName name="_xlnm._FilterDatabase" localSheetId="6" hidden="1">Blank3!#REF!</definedName>
    <definedName name="_xlnm._FilterDatabase" localSheetId="1" hidden="1">'Consolidated Budget'!#REF!</definedName>
    <definedName name="_xlnm._FilterDatabase" localSheetId="2" hidden="1">'Measure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27" l="1"/>
  <c r="E49" i="27" l="1"/>
  <c r="F47" i="27" l="1"/>
  <c r="F56" i="27" s="1"/>
  <c r="G47" i="27"/>
  <c r="H47" i="27"/>
  <c r="H56" i="27" s="1"/>
  <c r="E47" i="27"/>
  <c r="E56" i="27" s="1"/>
  <c r="D47" i="27"/>
  <c r="D56" i="27" s="1"/>
  <c r="E18" i="27"/>
  <c r="D18" i="27"/>
  <c r="J49" i="27"/>
  <c r="D46" i="16"/>
  <c r="D53" i="16"/>
  <c r="J18" i="31"/>
  <c r="J19" i="31"/>
  <c r="J18" i="29"/>
  <c r="J19" i="29"/>
  <c r="J18" i="28"/>
  <c r="J19" i="28"/>
  <c r="J39" i="27"/>
  <c r="J40" i="27"/>
  <c r="J41" i="27"/>
  <c r="J42" i="27"/>
  <c r="J20" i="27"/>
  <c r="J21" i="27"/>
  <c r="J51" i="16"/>
  <c r="J45" i="16"/>
  <c r="J40" i="16"/>
  <c r="J34" i="16"/>
  <c r="J30" i="16"/>
  <c r="J26" i="16"/>
  <c r="J10" i="16"/>
  <c r="J18" i="16"/>
  <c r="J8" i="16"/>
  <c r="J9" i="16"/>
  <c r="E16" i="16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64" i="27"/>
  <c r="H62" i="27"/>
  <c r="G62" i="27"/>
  <c r="F62" i="27"/>
  <c r="E62" i="27"/>
  <c r="D62" i="27"/>
  <c r="D16" i="30" s="1"/>
  <c r="J61" i="27"/>
  <c r="J55" i="27"/>
  <c r="J50" i="27"/>
  <c r="J48" i="27"/>
  <c r="H44" i="27"/>
  <c r="G44" i="27"/>
  <c r="F44" i="27"/>
  <c r="E44" i="27"/>
  <c r="D44" i="27"/>
  <c r="J43" i="27"/>
  <c r="H37" i="27"/>
  <c r="G37" i="27"/>
  <c r="F37" i="27"/>
  <c r="E37" i="27"/>
  <c r="D37" i="27"/>
  <c r="J36" i="27"/>
  <c r="J35" i="27"/>
  <c r="H33" i="27"/>
  <c r="G33" i="27"/>
  <c r="F33" i="27"/>
  <c r="E33" i="27"/>
  <c r="E10" i="30" s="1"/>
  <c r="D33" i="27"/>
  <c r="J32" i="27"/>
  <c r="J31" i="27"/>
  <c r="J28" i="27"/>
  <c r="J27" i="27"/>
  <c r="J26" i="27"/>
  <c r="J25" i="27"/>
  <c r="J24" i="27"/>
  <c r="J23" i="27"/>
  <c r="J22" i="27"/>
  <c r="I18" i="27"/>
  <c r="J17" i="27"/>
  <c r="J16" i="27"/>
  <c r="I13" i="27"/>
  <c r="H18" i="27"/>
  <c r="G18" i="27"/>
  <c r="F18" i="27"/>
  <c r="J11" i="27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33" i="27" l="1"/>
  <c r="J46" i="27"/>
  <c r="J37" i="27"/>
  <c r="G10" i="30"/>
  <c r="J47" i="27"/>
  <c r="G56" i="27"/>
  <c r="G13" i="30" s="1"/>
  <c r="J44" i="27"/>
  <c r="J29" i="27"/>
  <c r="E9" i="30"/>
  <c r="F9" i="30"/>
  <c r="H11" i="30"/>
  <c r="F11" i="30"/>
  <c r="F16" i="30"/>
  <c r="E11" i="30"/>
  <c r="F10" i="30"/>
  <c r="G16" i="30"/>
  <c r="E16" i="30"/>
  <c r="H16" i="30"/>
  <c r="H10" i="30"/>
  <c r="E7" i="30"/>
  <c r="F12" i="30"/>
  <c r="H12" i="30"/>
  <c r="D10" i="30"/>
  <c r="H57" i="27"/>
  <c r="H64" i="27" s="1"/>
  <c r="J18" i="27"/>
  <c r="E8" i="30"/>
  <c r="D57" i="27"/>
  <c r="D64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7" i="27"/>
  <c r="E64" i="27" s="1"/>
  <c r="F57" i="27"/>
  <c r="F64" i="27" s="1"/>
  <c r="H46" i="16"/>
  <c r="H53" i="16" s="1"/>
  <c r="J11" i="16"/>
  <c r="J13" i="16"/>
  <c r="J16" i="16" s="1"/>
  <c r="J55" i="29"/>
  <c r="J49" i="29"/>
  <c r="J50" i="28"/>
  <c r="J62" i="27"/>
  <c r="E46" i="16"/>
  <c r="E53" i="16" s="1"/>
  <c r="G46" i="16"/>
  <c r="G53" i="16" s="1"/>
  <c r="F46" i="16"/>
  <c r="F53" i="16" s="1"/>
  <c r="J56" i="27" l="1"/>
  <c r="G57" i="27"/>
  <c r="G64" i="27" s="1"/>
  <c r="J16" i="30"/>
  <c r="J10" i="30"/>
  <c r="J11" i="30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46" i="16"/>
  <c r="J53" i="16" s="1"/>
  <c r="D23" i="30" s="1"/>
  <c r="J57" i="27" l="1"/>
  <c r="J64" i="27" s="1"/>
  <c r="D24" i="30" s="1"/>
  <c r="D29" i="30" s="1"/>
  <c r="E24" i="30" s="1"/>
  <c r="J14" i="30"/>
  <c r="J18" i="30" s="1"/>
  <c r="D18" i="30"/>
  <c r="E25" i="30" l="1"/>
  <c r="E23" i="30"/>
  <c r="E26" i="30"/>
  <c r="E27" i="30"/>
  <c r="E29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48" authorId="0" shapeId="0" xr:uid="{496AC0B6-5242-4DB8-BFCE-4BADB1963B26}">
      <text>
        <r>
          <rPr>
            <sz val="9"/>
            <color indexed="81"/>
            <rFont val="Tahoma"/>
            <family val="2"/>
          </rPr>
          <t>Assumption is developing a 30-acre site, water, sewer, and electrical infrastructure, minimal grading, single road access, curbing, stormwater management, driveways, site lighting, basic landscaping: $7M total</t>
        </r>
      </text>
    </comment>
    <comment ref="C50" authorId="0" shapeId="0" xr:uid="{ED676DA5-75FA-4504-B262-1AA4EEFF78A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Dependent on microgrid concept and feasibility study to determine scope and budget on final strategy inclusive of PVs, batteries, and related equipment procurement and installation. </t>
        </r>
      </text>
    </comment>
  </commentList>
</comments>
</file>

<file path=xl/sharedStrings.xml><?xml version="1.0" encoding="utf-8"?>
<sst xmlns="http://schemas.openxmlformats.org/spreadsheetml/2006/main" count="343" uniqueCount="89">
  <si>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</si>
  <si>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</si>
  <si>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</si>
  <si>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</si>
  <si>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</si>
  <si>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</si>
  <si>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</si>
  <si>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</si>
  <si>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</si>
  <si>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</si>
  <si>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</si>
  <si>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</si>
  <si>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</si>
  <si>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</si>
  <si>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</si>
  <si>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</si>
  <si>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</si>
  <si>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</si>
  <si>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</si>
  <si>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</si>
  <si>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</si>
  <si>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</si>
  <si>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</si>
  <si>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</si>
  <si>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</si>
  <si>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</si>
  <si>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</si>
  <si>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</si>
  <si>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</si>
  <si>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</si>
  <si>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</si>
  <si>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</si>
  <si>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</si>
  <si>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</si>
  <si>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</si>
  <si>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</si>
  <si>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</si>
  <si>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</si>
  <si>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</si>
  <si>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</si>
  <si>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</si>
  <si>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</si>
  <si>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</si>
  <si>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</si>
  <si>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</si>
  <si>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</si>
  <si>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</si>
  <si>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</si>
  <si>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YEAR 1
(2025)</t>
  </si>
  <si>
    <t>YEAR 2
(2026)</t>
  </si>
  <si>
    <t>YEAR 3
(2027)</t>
  </si>
  <si>
    <t>YEAR 4
(2028)</t>
  </si>
  <si>
    <t>YEAR 5
(2029)</t>
  </si>
  <si>
    <t>Sitework Construction</t>
  </si>
  <si>
    <t>TBD</t>
  </si>
  <si>
    <t>PM/Architecture/MEP/Structural/Civil Engineering</t>
  </si>
  <si>
    <t>Pre-fabricated homes (fabrication, delivery, erection, fit-out: est. $500,000/home)</t>
  </si>
  <si>
    <t>Water and sewer upgrades</t>
  </si>
  <si>
    <t>District Energy: borehole drilling and horizontal loop piping (est. 35 borehole)</t>
  </si>
  <si>
    <t>Microgrid Feasibility and Design</t>
  </si>
  <si>
    <t>Solar Array and Microgrid</t>
  </si>
  <si>
    <t>Pre-fabricated homes Consulting (incl in construction costs below)</t>
  </si>
  <si>
    <t>Construction Contingency (15%)</t>
  </si>
  <si>
    <t xml:space="preserve">Owners Representative </t>
  </si>
  <si>
    <t xml:space="preserve">Legal Fees </t>
  </si>
  <si>
    <t>Program Manager 1.0 FTE</t>
  </si>
  <si>
    <t>$72, 800</t>
  </si>
  <si>
    <t>Director, .20 FTE</t>
  </si>
  <si>
    <t>$19, 136</t>
  </si>
  <si>
    <t>Air Adiminstrator .20 FTE</t>
  </si>
  <si>
    <t>$15, 808</t>
  </si>
  <si>
    <t>$79, 040.00</t>
  </si>
  <si>
    <t>$95, 680.00</t>
  </si>
  <si>
    <t>$364, 000.00</t>
  </si>
  <si>
    <t>Administrative Asst. .20 FTE</t>
  </si>
  <si>
    <t xml:space="preserve">Temporary Employee Salaries </t>
  </si>
  <si>
    <t>$54, 080</t>
  </si>
  <si>
    <t>$863, 200</t>
  </si>
  <si>
    <t>Base (Gross Salaries) x 28% Rate</t>
  </si>
  <si>
    <t>In-State Travel</t>
  </si>
  <si>
    <t>Out-of-State Travel</t>
  </si>
  <si>
    <t>Program Vehicle</t>
  </si>
  <si>
    <t>Office Supplies, desk, phones, printers, etc</t>
  </si>
  <si>
    <t>Field Supplies - boots, hats, testing kits, etc</t>
  </si>
  <si>
    <t>Equipment Maintenance &amp; Repair</t>
  </si>
  <si>
    <t xml:space="preserve">Vehicle Operations </t>
  </si>
  <si>
    <t>Training of Staff</t>
  </si>
  <si>
    <t xml:space="preserve">Meeting Costs </t>
  </si>
  <si>
    <t>Base Amount (863,200) x 25.97%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</si>
</sst>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0" fontId="18" fillId="0" borderId="1" xfId="0" applyFont="1" applyBorder="1" applyAlignment="1">
      <alignment wrapText="1"/>
    </xf>
    <xf numFmtId="6" fontId="18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6" fontId="18" fillId="4" borderId="1" xfId="0" applyNumberFormat="1" applyFont="1" applyFill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3" fontId="7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3" fontId="18" fillId="0" borderId="1" xfId="0" applyNumberFormat="1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22" fillId="3" borderId="13" xfId="0" applyFont="1" applyFill="1" applyBorder="1" applyAlignment="1">
      <alignment wrapText="1"/>
    </xf>
    <xf numFmtId="0" fontId="22" fillId="3" borderId="14" xfId="0" applyFont="1" applyFill="1" applyBorder="1" applyAlignment="1">
      <alignment wrapText="1"/>
    </xf>
    <xf numFmtId="0" fontId="23" fillId="0" borderId="0" xfId="0" applyFon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7" sqref="J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7.28515625" style="6" customWidth="1"/>
    <col min="5" max="5" width="19" style="2" customWidth="1"/>
    <col min="6" max="6" width="22.85546875" customWidth="1"/>
    <col min="7" max="7" width="20.5703125" customWidth="1"/>
    <col min="8" max="8" width="18" style="2" customWidth="1"/>
    <col min="9" max="9" width="3.5703125" style="7" customWidth="1"/>
    <col min="10" max="10" width="17.85546875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85" t="s">
        <v>1</v>
      </c>
      <c r="C3" s="85"/>
      <c r="D3" s="85"/>
      <c r="E3" s="85"/>
      <c r="F3" s="85"/>
      <c r="G3" s="85"/>
      <c r="H3" s="85"/>
      <c r="I3" s="85"/>
      <c r="J3" s="85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7"/>
    </row>
    <row r="6" spans="2:39" ht="17.100000000000001" customHeight="1" x14ac:dyDescent="0.25">
      <c r="B6" s="47" t="s">
        <v>3</v>
      </c>
      <c r="C6" s="47" t="s">
        <v>4</v>
      </c>
      <c r="D6" s="82" t="s">
        <v>5</v>
      </c>
      <c r="E6" s="83" t="s">
        <v>6</v>
      </c>
      <c r="F6" s="48" t="s">
        <v>7</v>
      </c>
      <c r="G6" s="48" t="s">
        <v>8</v>
      </c>
      <c r="H6" s="49" t="s">
        <v>9</v>
      </c>
      <c r="I6" s="50"/>
      <c r="J6" s="68" t="s">
        <v>10</v>
      </c>
    </row>
    <row r="7" spans="2:39" s="5" customFormat="1" x14ac:dyDescent="0.25">
      <c r="B7" s="22" t="s">
        <v>11</v>
      </c>
      <c r="C7" s="51" t="s">
        <v>12</v>
      </c>
      <c r="D7" s="81">
        <f>Blank!D11+'Measure Budget'!D13+Blank1!D11+Blank2!D11+Blank3!D11</f>
        <v>172640</v>
      </c>
      <c r="E7" s="81">
        <f>Blank!E11+'Measure Budget'!E13+Blank1!E11+Blank2!E11+Blank3!E11</f>
        <v>172640</v>
      </c>
      <c r="F7" s="81">
        <f>Blank!F11+'Measure Budget'!F13+Blank1!F11+Blank2!F11+Blank3!F11</f>
        <v>172640</v>
      </c>
      <c r="G7" s="81">
        <f>Blank!G11+'Measure Budget'!G13+Blank1!G11+Blank2!G11+Blank3!G11</f>
        <v>172640</v>
      </c>
      <c r="H7" s="81">
        <f>Blank!H11+'Measure Budget'!H13+Blank1!H11+Blank2!H11+Blank3!H11</f>
        <v>172640</v>
      </c>
      <c r="I7" s="53"/>
      <c r="J7" s="81">
        <f>SUM(D7:I7)</f>
        <v>863200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81">
        <f>Blank!D16+'Measure Budget'!D18+Blank1!D16+Blank2!D16+Blank3!D16</f>
        <v>48339.199999999997</v>
      </c>
      <c r="E8" s="81">
        <f>Blank!E16+'Measure Budget'!E18+Blank1!E16+Blank2!E16</f>
        <v>48339.199999999997</v>
      </c>
      <c r="F8" s="81">
        <f>Blank!F16+'Measure Budget'!F18+Blank1!F16+Blank2!F16</f>
        <v>48339.199999999997</v>
      </c>
      <c r="G8" s="81">
        <f>Blank!G16+'Measure Budget'!G18+Blank1!G16+Blank2!G16</f>
        <v>48339.199999999997</v>
      </c>
      <c r="H8" s="81">
        <f>Blank!H16+'Measure Budget'!H18+Blank1!H16+Blank2!H16</f>
        <v>48339.199999999997</v>
      </c>
      <c r="I8" s="53"/>
      <c r="J8" s="81">
        <f t="shared" ref="J8:J14" si="0">SUM(D8:I8)</f>
        <v>241696</v>
      </c>
    </row>
    <row r="9" spans="2:39" x14ac:dyDescent="0.25">
      <c r="B9" s="23"/>
      <c r="C9" s="51" t="s">
        <v>14</v>
      </c>
      <c r="D9" s="81">
        <f>Blank!D26+'Measure Budget'!D29+Blank1!D27+Blank2!D27+Blank3!D27</f>
        <v>17000</v>
      </c>
      <c r="E9" s="81">
        <f>Blank!E26+'Measure Budget'!E29+Blank1!E27+Blank2!E27</f>
        <v>17000</v>
      </c>
      <c r="F9" s="81">
        <f>Blank!F26+'Measure Budget'!F29+Blank1!F27+Blank2!F27</f>
        <v>17000</v>
      </c>
      <c r="G9" s="81">
        <f>Blank!G26+'Measure Budget'!G29+Blank1!G27+Blank2!G27</f>
        <v>17000</v>
      </c>
      <c r="H9" s="81">
        <f>Blank!H26+'Measure Budget'!H29+Blank1!H27+Blank2!H27</f>
        <v>17000</v>
      </c>
      <c r="I9" s="53"/>
      <c r="J9" s="81">
        <f t="shared" si="0"/>
        <v>85000</v>
      </c>
    </row>
    <row r="10" spans="2:39" x14ac:dyDescent="0.25">
      <c r="B10" s="23"/>
      <c r="C10" s="51" t="s">
        <v>15</v>
      </c>
      <c r="D10" s="81">
        <f>Blank!D30+'Measure Budget'!D33+Blank1!D31+Blank2!D31+Blank3!D31</f>
        <v>70000</v>
      </c>
      <c r="E10" s="81">
        <f>Blank!E30+'Measure Budget'!E33+Blank1!E31+Blank2!E31</f>
        <v>0</v>
      </c>
      <c r="F10" s="81">
        <f>Blank!F30+'Measure Budget'!F33+Blank1!F31+Blank2!F31</f>
        <v>0</v>
      </c>
      <c r="G10" s="81">
        <f>Blank!G30+'Measure Budget'!G33+Blank1!G31+Blank2!G31</f>
        <v>0</v>
      </c>
      <c r="H10" s="81">
        <f>Blank!H30+'Measure Budget'!H33+Blank1!H31+Blank2!H31</f>
        <v>0</v>
      </c>
      <c r="I10" s="53"/>
      <c r="J10" s="81">
        <f t="shared" si="0"/>
        <v>70000</v>
      </c>
    </row>
    <row r="11" spans="2:39" x14ac:dyDescent="0.25">
      <c r="B11" s="23"/>
      <c r="C11" s="51" t="s">
        <v>16</v>
      </c>
      <c r="D11" s="81">
        <f>Blank!D34+'Measure Budget'!D37+Blank1!D35+Blank2!D35+Blank3!D35</f>
        <v>18000</v>
      </c>
      <c r="E11" s="81">
        <f>Blank!E34+'Measure Budget'!E37+Blank1!E35+Blank2!E35</f>
        <v>18000</v>
      </c>
      <c r="F11" s="81">
        <f>Blank!F34+'Measure Budget'!F37+Blank1!F35+Blank2!F35</f>
        <v>18000</v>
      </c>
      <c r="G11" s="81">
        <f>Blank!G34+'Measure Budget'!G37+Blank1!G35+Blank2!G35</f>
        <v>18000</v>
      </c>
      <c r="H11" s="81">
        <f>Blank!H34+'Measure Budget'!H37+Blank1!H35+Blank2!H35</f>
        <v>18000</v>
      </c>
      <c r="I11" s="53"/>
      <c r="J11" s="81">
        <f t="shared" si="0"/>
        <v>90000</v>
      </c>
    </row>
    <row r="12" spans="2:39" x14ac:dyDescent="0.25">
      <c r="B12" s="23"/>
      <c r="C12" s="51" t="s">
        <v>17</v>
      </c>
      <c r="D12" s="81">
        <f>Blank!D40+'Measure Budget'!D44+Blank1!D42+Blank2!D41+Blank3!D41</f>
        <v>177000</v>
      </c>
      <c r="E12" s="81">
        <f>Blank!E40+'Measure Budget'!E44+Blank1!E42+Blank2!E41</f>
        <v>107000</v>
      </c>
      <c r="F12" s="81">
        <f>Blank!F40+'Measure Budget'!F44+Blank1!F42+Blank2!F41</f>
        <v>120000</v>
      </c>
      <c r="G12" s="81">
        <f>Blank!G40+'Measure Budget'!G44+Blank1!G42+Blank2!G41</f>
        <v>90000</v>
      </c>
      <c r="H12" s="81">
        <f>Blank!H40+'Measure Budget'!H44+Blank1!H42+Blank2!H41</f>
        <v>85000</v>
      </c>
      <c r="I12" s="53"/>
      <c r="J12" s="81">
        <f t="shared" si="0"/>
        <v>579000</v>
      </c>
    </row>
    <row r="13" spans="2:39" x14ac:dyDescent="0.25">
      <c r="B13" s="23"/>
      <c r="C13" s="51" t="s">
        <v>18</v>
      </c>
      <c r="D13" s="81">
        <f>Blank!D45+'Measure Budget'!D56+Blank1!D50+Blank2!D49+Blank3!D49</f>
        <v>641500</v>
      </c>
      <c r="E13" s="81">
        <f>Blank!E45+'Measure Budget'!E56+Blank1!E50+Blank2!E49</f>
        <v>5900250</v>
      </c>
      <c r="F13" s="81">
        <f>Blank!F45+'Measure Budget'!F56+Blank1!F50+Blank2!F49</f>
        <v>14391500</v>
      </c>
      <c r="G13" s="81">
        <f>Blank!G45+'Measure Budget'!G56+Blank1!G50+Blank2!G49</f>
        <v>12091500</v>
      </c>
      <c r="H13" s="81">
        <f>Blank!H45+'Measure Budget'!H56+Blank1!H50+Blank2!H49</f>
        <v>7491500</v>
      </c>
      <c r="I13" s="53"/>
      <c r="J13" s="81">
        <f t="shared" si="0"/>
        <v>40516250</v>
      </c>
    </row>
    <row r="14" spans="2:39" x14ac:dyDescent="0.25">
      <c r="B14" s="24"/>
      <c r="C14" s="9" t="s">
        <v>19</v>
      </c>
      <c r="D14" s="75">
        <f>D13+D12+D11+D10+D9+D8+D7</f>
        <v>1144479.2</v>
      </c>
      <c r="E14" s="75">
        <f>E13+E12+E11+E10+E9+E8+E7</f>
        <v>6263229.2000000002</v>
      </c>
      <c r="F14" s="75">
        <f>F13+F12+F11+F10+F9+F8+F7</f>
        <v>14767479.199999999</v>
      </c>
      <c r="G14" s="75">
        <f>G13+G12+G11+G10+G9+G8+G7</f>
        <v>12437479.199999999</v>
      </c>
      <c r="H14" s="75">
        <f>H13+H12+H11+H10+H9+H8+H7</f>
        <v>7832479.2000000002</v>
      </c>
      <c r="J14" s="75">
        <f t="shared" si="0"/>
        <v>42445146</v>
      </c>
    </row>
    <row r="15" spans="2:39" x14ac:dyDescent="0.25">
      <c r="B15" s="66"/>
      <c r="D15"/>
      <c r="E15"/>
      <c r="H15" s="84"/>
      <c r="I15"/>
      <c r="J15" s="18" t="s">
        <v>20</v>
      </c>
    </row>
    <row r="16" spans="2:39" ht="20.100000000000001" customHeight="1" x14ac:dyDescent="0.25">
      <c r="B16" s="66"/>
      <c r="C16" s="9" t="s">
        <v>21</v>
      </c>
      <c r="D16" s="59">
        <f>Blank!D51+'Measure Budget'!D62+Blank1!D56+Blank2!D55+Blank3!D55</f>
        <v>44834.6</v>
      </c>
      <c r="E16" s="59">
        <f>Blank!E51+'Measure Budget'!E62+Blank1!E56+Blank2!E55</f>
        <v>44834.6</v>
      </c>
      <c r="F16" s="59">
        <f>Blank!F51+'Measure Budget'!F62+Blank1!F56+Blank2!F55</f>
        <v>44834.6</v>
      </c>
      <c r="G16" s="59">
        <f>Blank!G51+'Measure Budget'!G62+Blank1!G56+Blank2!G55</f>
        <v>44834.6</v>
      </c>
      <c r="H16" s="59">
        <f>Blank!H51+'Measure Budget'!H62+Blank1!H56+Blank2!H55</f>
        <v>44834.6</v>
      </c>
      <c r="J16" s="9">
        <f>SUM(D16:H16)</f>
        <v>224173</v>
      </c>
    </row>
    <row r="17" spans="2:10" ht="15.75" thickBot="1" x14ac:dyDescent="0.3">
      <c r="B17" s="66"/>
      <c r="D17"/>
      <c r="E17"/>
      <c r="H17"/>
      <c r="I17"/>
      <c r="J17" s="18" t="s">
        <v>20</v>
      </c>
    </row>
    <row r="18" spans="2:10" ht="30.95" customHeight="1" thickBot="1" x14ac:dyDescent="0.3">
      <c r="B18" s="65" t="s">
        <v>22</v>
      </c>
      <c r="C18" s="19"/>
      <c r="D18" s="54">
        <f>D14+D16</f>
        <v>1189313.8</v>
      </c>
      <c r="E18" s="54">
        <f>E14+E16</f>
        <v>6308063.7999999998</v>
      </c>
      <c r="F18" s="54">
        <f>F14+F16</f>
        <v>14812313.799999999</v>
      </c>
      <c r="G18" s="54">
        <f>G14+G16</f>
        <v>12482313.799999999</v>
      </c>
      <c r="H18" s="54">
        <f>H14+H16</f>
        <v>7877313.7999999998</v>
      </c>
      <c r="I18" s="55"/>
      <c r="J18" s="69">
        <f>J14+J16</f>
        <v>42669319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7"/>
      <c r="F21" s="87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8" t="s">
        <v>27</v>
      </c>
      <c r="F22" s="88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Blank!J53</f>
        <v>0</v>
      </c>
      <c r="E23" s="86">
        <f>D23/D$29</f>
        <v>0</v>
      </c>
      <c r="F23" s="86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Budget'!J64</f>
        <v>42669319</v>
      </c>
      <c r="E24" s="86">
        <f t="shared" ref="E24:E27" si="1">D24/D$29</f>
        <v>1</v>
      </c>
      <c r="F24" s="86"/>
      <c r="H24"/>
      <c r="I24"/>
    </row>
    <row r="25" spans="2:10" ht="15" customHeight="1" x14ac:dyDescent="0.25">
      <c r="B25" s="51">
        <v>3</v>
      </c>
      <c r="C25" s="52" t="s">
        <v>30</v>
      </c>
      <c r="D25" s="58">
        <f>Blank1!J58</f>
        <v>0</v>
      </c>
      <c r="E25" s="86">
        <f t="shared" si="1"/>
        <v>0</v>
      </c>
      <c r="F25" s="86"/>
      <c r="H25"/>
      <c r="I25"/>
    </row>
    <row r="26" spans="2:10" ht="15" customHeight="1" x14ac:dyDescent="0.25">
      <c r="B26" s="51">
        <v>4</v>
      </c>
      <c r="C26" s="52" t="s">
        <v>31</v>
      </c>
      <c r="D26" s="58">
        <f>Blank2!J57</f>
        <v>0</v>
      </c>
      <c r="E26" s="86">
        <f t="shared" si="1"/>
        <v>0</v>
      </c>
      <c r="F26" s="86"/>
      <c r="H26"/>
      <c r="I26"/>
    </row>
    <row r="27" spans="2:10" ht="15" customHeight="1" x14ac:dyDescent="0.25">
      <c r="B27" s="51">
        <v>5</v>
      </c>
      <c r="C27" s="52" t="s">
        <v>32</v>
      </c>
      <c r="D27" s="58">
        <v>0</v>
      </c>
      <c r="E27" s="86">
        <f t="shared" si="1"/>
        <v>0</v>
      </c>
      <c r="F27" s="86"/>
      <c r="H27"/>
      <c r="I27"/>
    </row>
    <row r="28" spans="2:10" ht="15" customHeight="1" x14ac:dyDescent="0.25">
      <c r="B28" s="51"/>
      <c r="C28" s="52"/>
      <c r="D28" s="58"/>
      <c r="E28" s="86"/>
      <c r="F28" s="86"/>
      <c r="H28"/>
      <c r="I28"/>
    </row>
    <row r="29" spans="2:10" ht="15" customHeight="1" x14ac:dyDescent="0.25">
      <c r="B29" s="51" t="s">
        <v>33</v>
      </c>
      <c r="C29" s="52"/>
      <c r="D29" s="58">
        <f>SUM(D23:D28)</f>
        <v>42669319</v>
      </c>
      <c r="E29" s="86">
        <f t="shared" ref="E29" si="2">SUM(E23:E28)</f>
        <v>1</v>
      </c>
      <c r="F29" s="86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9"/>
  <sheetViews>
    <sheetView showGridLines="0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60" sqref="J60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8.140625" style="6" customWidth="1"/>
    <col min="5" max="5" width="14.7109375" style="2" customWidth="1"/>
    <col min="6" max="6" width="16.85546875" customWidth="1"/>
    <col min="7" max="7" width="17.7109375" customWidth="1"/>
    <col min="8" max="8" width="18.28515625" style="2" customWidth="1"/>
    <col min="9" max="9" width="0.85546875" style="7" customWidth="1"/>
    <col min="10" max="10" width="19.285156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47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48</v>
      </c>
      <c r="E6" s="39" t="s">
        <v>49</v>
      </c>
      <c r="F6" s="39" t="s">
        <v>50</v>
      </c>
      <c r="G6" s="39" t="s">
        <v>51</v>
      </c>
      <c r="H6" s="39" t="s">
        <v>52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1" t="s">
        <v>65</v>
      </c>
      <c r="D8" s="73" t="s">
        <v>66</v>
      </c>
      <c r="E8" s="73" t="s">
        <v>66</v>
      </c>
      <c r="F8" s="73" t="s">
        <v>66</v>
      </c>
      <c r="G8" s="73" t="s">
        <v>66</v>
      </c>
      <c r="H8" s="73" t="s">
        <v>66</v>
      </c>
      <c r="I8" s="35">
        <v>450000</v>
      </c>
      <c r="J8" s="73" t="s">
        <v>73</v>
      </c>
    </row>
    <row r="9" spans="2:39" x14ac:dyDescent="0.25">
      <c r="B9" s="23"/>
      <c r="C9" s="71" t="s">
        <v>67</v>
      </c>
      <c r="D9" s="73" t="s">
        <v>68</v>
      </c>
      <c r="E9" s="73" t="s">
        <v>68</v>
      </c>
      <c r="F9" s="73" t="s">
        <v>68</v>
      </c>
      <c r="G9" s="73" t="s">
        <v>68</v>
      </c>
      <c r="H9" s="73" t="s">
        <v>68</v>
      </c>
      <c r="J9" s="73" t="s">
        <v>72</v>
      </c>
    </row>
    <row r="10" spans="2:39" x14ac:dyDescent="0.25">
      <c r="B10" s="23"/>
      <c r="C10" s="71" t="s">
        <v>69</v>
      </c>
      <c r="D10" s="73" t="s">
        <v>70</v>
      </c>
      <c r="E10" s="73" t="s">
        <v>70</v>
      </c>
      <c r="F10" s="73" t="s">
        <v>70</v>
      </c>
      <c r="G10" s="73" t="s">
        <v>70</v>
      </c>
      <c r="H10" s="73" t="s">
        <v>70</v>
      </c>
      <c r="J10" s="73" t="s">
        <v>71</v>
      </c>
    </row>
    <row r="11" spans="2:39" x14ac:dyDescent="0.25">
      <c r="B11" s="23"/>
      <c r="C11" s="71" t="s">
        <v>74</v>
      </c>
      <c r="D11" s="73">
        <v>10816</v>
      </c>
      <c r="E11" s="73">
        <v>10816</v>
      </c>
      <c r="F11" s="73">
        <v>10816</v>
      </c>
      <c r="G11" s="73">
        <v>10816</v>
      </c>
      <c r="H11" s="73">
        <v>10816</v>
      </c>
      <c r="J11" s="73">
        <f>SUM(D11:H11)</f>
        <v>54080</v>
      </c>
    </row>
    <row r="12" spans="2:39" x14ac:dyDescent="0.25">
      <c r="B12" s="23"/>
      <c r="C12" s="71" t="s">
        <v>75</v>
      </c>
      <c r="D12" s="73" t="s">
        <v>76</v>
      </c>
      <c r="E12" s="73" t="s">
        <v>76</v>
      </c>
      <c r="F12" s="73">
        <v>54080</v>
      </c>
      <c r="G12" s="73">
        <v>54080</v>
      </c>
      <c r="H12" s="73">
        <v>54080</v>
      </c>
      <c r="J12" s="73">
        <v>270400</v>
      </c>
    </row>
    <row r="13" spans="2:39" x14ac:dyDescent="0.25">
      <c r="B13" s="23"/>
      <c r="C13" s="9" t="s">
        <v>12</v>
      </c>
      <c r="D13" s="75">
        <v>172640</v>
      </c>
      <c r="E13" s="75">
        <v>172640</v>
      </c>
      <c r="F13" s="75">
        <v>172640</v>
      </c>
      <c r="G13" s="75">
        <v>172640</v>
      </c>
      <c r="H13" s="75">
        <v>172640</v>
      </c>
      <c r="I13" s="7">
        <f t="shared" ref="I13" si="0">SUM(I8:I11)</f>
        <v>450000</v>
      </c>
      <c r="J13" s="75" t="s">
        <v>77</v>
      </c>
    </row>
    <row r="14" spans="2:39" x14ac:dyDescent="0.25">
      <c r="B14" s="23"/>
      <c r="C14" s="14" t="s">
        <v>37</v>
      </c>
      <c r="D14" s="13" t="s">
        <v>36</v>
      </c>
      <c r="E14" s="10"/>
      <c r="F14" s="10"/>
      <c r="G14" s="10"/>
      <c r="H14" s="10"/>
      <c r="J14" s="8" t="s">
        <v>36</v>
      </c>
    </row>
    <row r="15" spans="2:39" x14ac:dyDescent="0.25">
      <c r="B15" s="23"/>
      <c r="C15" s="71" t="s">
        <v>78</v>
      </c>
      <c r="D15" s="73">
        <v>48339.199999999997</v>
      </c>
      <c r="E15" s="73">
        <v>48339.199999999997</v>
      </c>
      <c r="F15" s="73">
        <v>48339.199999999997</v>
      </c>
      <c r="G15" s="73">
        <v>48339.199999999997</v>
      </c>
      <c r="H15" s="73">
        <v>48339.199999999997</v>
      </c>
      <c r="J15" s="73">
        <f>SUM(D15:H15)</f>
        <v>241696</v>
      </c>
    </row>
    <row r="16" spans="2:39" x14ac:dyDescent="0.25">
      <c r="B16" s="23"/>
      <c r="C16" s="25"/>
      <c r="D16" s="15"/>
      <c r="E16" s="15"/>
      <c r="F16" s="15"/>
      <c r="G16" s="15"/>
      <c r="H16" s="15"/>
      <c r="J16" s="15">
        <f t="shared" ref="J16:J17" si="1">SUM(D16:H16)</f>
        <v>0</v>
      </c>
    </row>
    <row r="17" spans="2:10" x14ac:dyDescent="0.25">
      <c r="B17" s="23"/>
      <c r="C17" s="13"/>
      <c r="D17" s="15"/>
      <c r="E17" s="11"/>
      <c r="F17" s="11"/>
      <c r="G17" s="11"/>
      <c r="H17" s="11"/>
      <c r="J17" s="15">
        <f t="shared" si="1"/>
        <v>0</v>
      </c>
    </row>
    <row r="18" spans="2:10" x14ac:dyDescent="0.25">
      <c r="B18" s="23"/>
      <c r="C18" s="9" t="s">
        <v>13</v>
      </c>
      <c r="D18" s="75">
        <f>SUM(D15:D17)</f>
        <v>48339.199999999997</v>
      </c>
      <c r="E18" s="75">
        <f t="shared" ref="E18:J18" si="2">SUM(E15:E17)</f>
        <v>48339.199999999997</v>
      </c>
      <c r="F18" s="75">
        <f t="shared" si="2"/>
        <v>48339.199999999997</v>
      </c>
      <c r="G18" s="75">
        <f t="shared" si="2"/>
        <v>48339.199999999997</v>
      </c>
      <c r="H18" s="75">
        <f t="shared" si="2"/>
        <v>48339.199999999997</v>
      </c>
      <c r="I18" s="7">
        <f t="shared" si="2"/>
        <v>0</v>
      </c>
      <c r="J18" s="75">
        <f t="shared" si="2"/>
        <v>241696</v>
      </c>
    </row>
    <row r="19" spans="2:10" x14ac:dyDescent="0.25">
      <c r="B19" s="23"/>
      <c r="C19" s="14" t="s">
        <v>38</v>
      </c>
      <c r="D19" s="13" t="s">
        <v>36</v>
      </c>
      <c r="E19" s="10"/>
      <c r="F19" s="10"/>
      <c r="G19" s="10"/>
      <c r="H19" s="10"/>
      <c r="J19" s="8" t="s">
        <v>36</v>
      </c>
    </row>
    <row r="20" spans="2:10" x14ac:dyDescent="0.25">
      <c r="B20" s="23"/>
      <c r="C20" s="71" t="s">
        <v>79</v>
      </c>
      <c r="D20" s="79">
        <v>7000</v>
      </c>
      <c r="E20" s="77">
        <v>7000</v>
      </c>
      <c r="F20" s="77">
        <v>7000</v>
      </c>
      <c r="G20" s="77">
        <v>7000</v>
      </c>
      <c r="H20" s="77">
        <v>7000</v>
      </c>
      <c r="J20" s="73">
        <f>SUM(D20:H20)</f>
        <v>35000</v>
      </c>
    </row>
    <row r="21" spans="2:10" x14ac:dyDescent="0.25">
      <c r="B21" s="23"/>
      <c r="C21" s="78" t="s">
        <v>80</v>
      </c>
      <c r="D21" s="73">
        <v>10000</v>
      </c>
      <c r="E21" s="11">
        <v>10000</v>
      </c>
      <c r="F21" s="11">
        <v>10000</v>
      </c>
      <c r="G21" s="11">
        <v>10000</v>
      </c>
      <c r="H21" s="11">
        <v>10000</v>
      </c>
      <c r="J21" s="73">
        <f>SUM(D21:H21)</f>
        <v>50000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>
        <v>2000</v>
      </c>
      <c r="J22" s="15">
        <f>SUM(D22:H22)</f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250</v>
      </c>
      <c r="J23" s="15">
        <f t="shared" ref="J23:J28" si="3">SUM(D23:H23)</f>
        <v>0</v>
      </c>
    </row>
    <row r="24" spans="2:10" x14ac:dyDescent="0.25">
      <c r="B24" s="23"/>
      <c r="C24" s="25"/>
      <c r="D24" s="15"/>
      <c r="E24" s="15"/>
      <c r="F24" s="15"/>
      <c r="G24" s="15"/>
      <c r="H24" s="15"/>
      <c r="I24" s="35">
        <v>2250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1243</v>
      </c>
      <c r="J25" s="15">
        <f t="shared" si="3"/>
        <v>0</v>
      </c>
    </row>
    <row r="26" spans="2:10" x14ac:dyDescent="0.25">
      <c r="B26" s="23"/>
      <c r="C26" s="29"/>
      <c r="D26" s="15"/>
      <c r="E26" s="15"/>
      <c r="F26" s="15"/>
      <c r="G26" s="15"/>
      <c r="H26" s="15"/>
      <c r="I26" s="35">
        <v>225</v>
      </c>
      <c r="J26" s="15">
        <f t="shared" si="3"/>
        <v>0</v>
      </c>
    </row>
    <row r="27" spans="2:10" x14ac:dyDescent="0.25">
      <c r="B27" s="23"/>
      <c r="C27" s="29"/>
      <c r="D27" s="15"/>
      <c r="E27" s="15"/>
      <c r="F27" s="15"/>
      <c r="G27" s="15"/>
      <c r="H27" s="15"/>
      <c r="I27" s="35">
        <v>400</v>
      </c>
      <c r="J27" s="15">
        <f t="shared" si="3"/>
        <v>0</v>
      </c>
    </row>
    <row r="28" spans="2:10" x14ac:dyDescent="0.25">
      <c r="B28" s="23"/>
      <c r="C28" s="25"/>
      <c r="D28" s="15"/>
      <c r="E28" s="15"/>
      <c r="F28" s="15"/>
      <c r="G28" s="15"/>
      <c r="H28" s="15"/>
      <c r="I28" s="35">
        <v>1638</v>
      </c>
      <c r="J28" s="15">
        <f t="shared" si="3"/>
        <v>0</v>
      </c>
    </row>
    <row r="29" spans="2:10" x14ac:dyDescent="0.25">
      <c r="B29" s="23"/>
      <c r="C29" s="9" t="s">
        <v>14</v>
      </c>
      <c r="D29" s="75">
        <v>17000</v>
      </c>
      <c r="E29" s="75">
        <v>17000</v>
      </c>
      <c r="F29" s="75">
        <v>17000</v>
      </c>
      <c r="G29" s="75">
        <v>17000</v>
      </c>
      <c r="H29" s="75">
        <v>17000</v>
      </c>
      <c r="J29" s="75">
        <f>SUM(J20:J28)</f>
        <v>85000</v>
      </c>
    </row>
    <row r="30" spans="2:10" x14ac:dyDescent="0.25">
      <c r="B30" s="23"/>
      <c r="C30" s="14" t="s">
        <v>39</v>
      </c>
      <c r="D30" s="15"/>
      <c r="E30" s="10"/>
      <c r="F30" s="10"/>
      <c r="G30" s="10"/>
      <c r="H30" s="10"/>
      <c r="J30" s="15" t="s">
        <v>20</v>
      </c>
    </row>
    <row r="31" spans="2:10" x14ac:dyDescent="0.25">
      <c r="B31" s="23"/>
      <c r="C31" s="71" t="s">
        <v>81</v>
      </c>
      <c r="D31" s="73">
        <v>70000</v>
      </c>
      <c r="E31" s="10">
        <v>0</v>
      </c>
      <c r="F31" s="10">
        <v>0</v>
      </c>
      <c r="G31" s="10">
        <v>0</v>
      </c>
      <c r="H31" s="10">
        <v>0</v>
      </c>
      <c r="J31" s="73">
        <f>SUM(D31:H31)</f>
        <v>70000</v>
      </c>
    </row>
    <row r="32" spans="2:10" x14ac:dyDescent="0.25">
      <c r="B32" s="23" t="s">
        <v>40</v>
      </c>
      <c r="C32" s="28" t="s">
        <v>40</v>
      </c>
      <c r="D32" s="13" t="s">
        <v>36</v>
      </c>
      <c r="E32" s="10"/>
      <c r="F32" s="10"/>
      <c r="G32" s="10"/>
      <c r="H32" s="10"/>
      <c r="J32" s="15">
        <f t="shared" ref="J32:J57" si="4">SUM(D32:H32)</f>
        <v>0</v>
      </c>
    </row>
    <row r="33" spans="2:10" x14ac:dyDescent="0.25">
      <c r="B33" s="23"/>
      <c r="C33" s="9" t="s">
        <v>15</v>
      </c>
      <c r="D33" s="80">
        <f>SUM(D31:D32)</f>
        <v>70000</v>
      </c>
      <c r="E33" s="80">
        <f t="shared" ref="E33:H33" si="5">SUM(E31:E32)</f>
        <v>0</v>
      </c>
      <c r="F33" s="80">
        <f t="shared" si="5"/>
        <v>0</v>
      </c>
      <c r="G33" s="80">
        <f t="shared" si="5"/>
        <v>0</v>
      </c>
      <c r="H33" s="80">
        <f t="shared" si="5"/>
        <v>0</v>
      </c>
      <c r="J33" s="75">
        <f>SUM(J31:J32)</f>
        <v>70000</v>
      </c>
    </row>
    <row r="34" spans="2:10" x14ac:dyDescent="0.25">
      <c r="B34" s="23"/>
      <c r="C34" s="14" t="s">
        <v>41</v>
      </c>
      <c r="D34" s="13" t="s">
        <v>36</v>
      </c>
      <c r="E34" s="10"/>
      <c r="F34" s="10"/>
      <c r="G34" s="10"/>
      <c r="H34" s="10"/>
      <c r="J34" s="15"/>
    </row>
    <row r="35" spans="2:10" x14ac:dyDescent="0.25">
      <c r="B35" s="23"/>
      <c r="C35" s="71" t="s">
        <v>82</v>
      </c>
      <c r="D35" s="73">
        <v>10000</v>
      </c>
      <c r="E35" s="73">
        <v>10000</v>
      </c>
      <c r="F35" s="73">
        <v>10000</v>
      </c>
      <c r="G35" s="73">
        <v>10000</v>
      </c>
      <c r="H35" s="73">
        <v>10000</v>
      </c>
      <c r="I35" s="35">
        <v>5000</v>
      </c>
      <c r="J35" s="73">
        <f t="shared" si="4"/>
        <v>50000</v>
      </c>
    </row>
    <row r="36" spans="2:10" x14ac:dyDescent="0.25">
      <c r="B36" s="23"/>
      <c r="C36" s="71" t="s">
        <v>83</v>
      </c>
      <c r="D36" s="73">
        <v>8000</v>
      </c>
      <c r="E36" s="11">
        <v>8000</v>
      </c>
      <c r="F36" s="11">
        <v>8000</v>
      </c>
      <c r="G36" s="11">
        <v>8000</v>
      </c>
      <c r="H36" s="11">
        <v>8000</v>
      </c>
      <c r="J36" s="73">
        <f t="shared" si="4"/>
        <v>40000</v>
      </c>
    </row>
    <row r="37" spans="2:10" x14ac:dyDescent="0.25">
      <c r="B37" s="23"/>
      <c r="C37" s="9" t="s">
        <v>16</v>
      </c>
      <c r="D37" s="75">
        <f>SUM(D35:D36)</f>
        <v>18000</v>
      </c>
      <c r="E37" s="75">
        <f t="shared" ref="E37:H37" si="6">SUM(E35:E36)</f>
        <v>18000</v>
      </c>
      <c r="F37" s="75">
        <f t="shared" si="6"/>
        <v>18000</v>
      </c>
      <c r="G37" s="75">
        <f t="shared" si="6"/>
        <v>18000</v>
      </c>
      <c r="H37" s="75">
        <f t="shared" si="6"/>
        <v>18000</v>
      </c>
      <c r="J37" s="75">
        <f>SUM(J35:J36)</f>
        <v>90000</v>
      </c>
    </row>
    <row r="38" spans="2:10" x14ac:dyDescent="0.25">
      <c r="B38" s="23"/>
      <c r="C38" s="28"/>
      <c r="D38" s="72"/>
      <c r="E38" s="11"/>
      <c r="F38" s="11"/>
      <c r="G38" s="11"/>
      <c r="H38" s="11"/>
      <c r="J38" s="15"/>
    </row>
    <row r="39" spans="2:10" ht="30" x14ac:dyDescent="0.25">
      <c r="B39" s="23"/>
      <c r="C39" s="72" t="s">
        <v>61</v>
      </c>
      <c r="D39" s="15"/>
      <c r="E39" s="15"/>
      <c r="F39" s="15"/>
      <c r="G39" s="15"/>
      <c r="H39" s="15"/>
      <c r="I39" s="35"/>
      <c r="J39" s="15">
        <f t="shared" si="4"/>
        <v>0</v>
      </c>
    </row>
    <row r="40" spans="2:10" x14ac:dyDescent="0.25">
      <c r="B40" s="23"/>
      <c r="C40" s="72" t="s">
        <v>59</v>
      </c>
      <c r="D40" s="73">
        <v>25000</v>
      </c>
      <c r="E40" s="73">
        <v>30000</v>
      </c>
      <c r="F40" s="73">
        <v>30000</v>
      </c>
      <c r="G40" s="73">
        <v>30000</v>
      </c>
      <c r="H40" s="73">
        <v>35000</v>
      </c>
      <c r="I40" s="35"/>
      <c r="J40" s="73">
        <f t="shared" si="4"/>
        <v>150000</v>
      </c>
    </row>
    <row r="41" spans="2:10" x14ac:dyDescent="0.25">
      <c r="B41" s="23"/>
      <c r="C41" s="72" t="s">
        <v>63</v>
      </c>
      <c r="D41" s="73" t="s">
        <v>54</v>
      </c>
      <c r="E41" s="73" t="s">
        <v>54</v>
      </c>
      <c r="F41" s="73" t="s">
        <v>54</v>
      </c>
      <c r="G41" s="73" t="s">
        <v>54</v>
      </c>
      <c r="H41" s="73" t="s">
        <v>54</v>
      </c>
      <c r="I41" s="35"/>
      <c r="J41" s="73">
        <f t="shared" si="4"/>
        <v>0</v>
      </c>
    </row>
    <row r="42" spans="2:10" x14ac:dyDescent="0.25">
      <c r="B42" s="23"/>
      <c r="C42" s="74" t="s">
        <v>64</v>
      </c>
      <c r="D42" s="73">
        <v>40000</v>
      </c>
      <c r="E42" s="73">
        <v>40000</v>
      </c>
      <c r="F42" s="73">
        <v>40000</v>
      </c>
      <c r="G42" s="73">
        <v>40000</v>
      </c>
      <c r="H42" s="73">
        <v>40000</v>
      </c>
      <c r="I42" s="35"/>
      <c r="J42" s="73">
        <f t="shared" si="4"/>
        <v>200000</v>
      </c>
    </row>
    <row r="43" spans="2:10" ht="30" x14ac:dyDescent="0.25">
      <c r="B43" s="23"/>
      <c r="C43" s="71" t="s">
        <v>55</v>
      </c>
      <c r="D43" s="73">
        <v>112000</v>
      </c>
      <c r="E43" s="11">
        <v>37000</v>
      </c>
      <c r="F43" s="11">
        <v>50000</v>
      </c>
      <c r="G43" s="11">
        <v>20000</v>
      </c>
      <c r="H43" s="11">
        <v>10000</v>
      </c>
      <c r="J43" s="73">
        <f t="shared" si="4"/>
        <v>229000</v>
      </c>
    </row>
    <row r="44" spans="2:10" x14ac:dyDescent="0.25">
      <c r="B44" s="23"/>
      <c r="C44" s="9" t="s">
        <v>17</v>
      </c>
      <c r="D44" s="75">
        <f>SUM(D39:D43)</f>
        <v>177000</v>
      </c>
      <c r="E44" s="75">
        <f t="shared" ref="E44:H44" si="7">SUM(E39:E43)</f>
        <v>107000</v>
      </c>
      <c r="F44" s="75">
        <f t="shared" si="7"/>
        <v>120000</v>
      </c>
      <c r="G44" s="75">
        <f t="shared" si="7"/>
        <v>90000</v>
      </c>
      <c r="H44" s="75">
        <f t="shared" si="7"/>
        <v>85000</v>
      </c>
      <c r="J44" s="75">
        <f>SUM(J39:J43)</f>
        <v>579000</v>
      </c>
    </row>
    <row r="45" spans="2:10" x14ac:dyDescent="0.25">
      <c r="B45" s="23"/>
      <c r="C45" s="14" t="s">
        <v>43</v>
      </c>
      <c r="D45" s="13" t="s">
        <v>36</v>
      </c>
      <c r="E45" s="10"/>
      <c r="F45" s="10"/>
      <c r="G45" s="10"/>
      <c r="H45" s="10"/>
      <c r="J45" s="15"/>
    </row>
    <row r="46" spans="2:10" x14ac:dyDescent="0.25">
      <c r="B46" s="23"/>
      <c r="C46" s="71" t="s">
        <v>57</v>
      </c>
      <c r="D46" s="73" t="s">
        <v>54</v>
      </c>
      <c r="E46" s="73" t="s">
        <v>54</v>
      </c>
      <c r="F46" s="73" t="s">
        <v>54</v>
      </c>
      <c r="G46" s="73" t="s">
        <v>54</v>
      </c>
      <c r="H46" s="15"/>
      <c r="I46" s="35">
        <v>375000</v>
      </c>
      <c r="J46" s="73">
        <f t="shared" ref="J46" si="8">SUM(D46:H46)</f>
        <v>0</v>
      </c>
    </row>
    <row r="47" spans="2:10" ht="30" x14ac:dyDescent="0.25">
      <c r="B47" s="23"/>
      <c r="C47" s="71" t="s">
        <v>56</v>
      </c>
      <c r="D47" s="73">
        <f>500000*0.5</f>
        <v>250000</v>
      </c>
      <c r="E47" s="73">
        <f>(500000*0.5)+(500000*6)</f>
        <v>3250000</v>
      </c>
      <c r="F47" s="73">
        <f>500000*10</f>
        <v>5000000</v>
      </c>
      <c r="G47" s="73">
        <f>500000*9</f>
        <v>4500000</v>
      </c>
      <c r="H47" s="73">
        <f>500000*4</f>
        <v>2000000</v>
      </c>
      <c r="I47" s="35">
        <v>375000</v>
      </c>
      <c r="J47" s="73">
        <f t="shared" si="4"/>
        <v>15000000</v>
      </c>
    </row>
    <row r="48" spans="2:10" x14ac:dyDescent="0.25">
      <c r="B48" s="23"/>
      <c r="C48" s="71" t="s">
        <v>53</v>
      </c>
      <c r="D48" s="73">
        <v>0</v>
      </c>
      <c r="E48" s="73">
        <v>1000000</v>
      </c>
      <c r="F48" s="73">
        <v>3500000</v>
      </c>
      <c r="G48" s="73">
        <v>2000000</v>
      </c>
      <c r="H48" s="73">
        <v>500000</v>
      </c>
      <c r="I48" s="35">
        <v>781250</v>
      </c>
      <c r="J48" s="73">
        <f t="shared" si="4"/>
        <v>7000000</v>
      </c>
    </row>
    <row r="49" spans="2:10" ht="30" x14ac:dyDescent="0.25">
      <c r="B49" s="23"/>
      <c r="C49" s="71" t="s">
        <v>58</v>
      </c>
      <c r="D49" s="15"/>
      <c r="E49" s="73">
        <f>25000*35</f>
        <v>875000</v>
      </c>
      <c r="F49" s="15"/>
      <c r="G49" s="15"/>
      <c r="H49" s="15"/>
      <c r="I49" s="35">
        <v>2083335</v>
      </c>
      <c r="J49" s="73">
        <f t="shared" si="4"/>
        <v>875000</v>
      </c>
    </row>
    <row r="50" spans="2:10" x14ac:dyDescent="0.25">
      <c r="B50" s="23"/>
      <c r="C50" s="71" t="s">
        <v>60</v>
      </c>
      <c r="D50" s="73">
        <v>0</v>
      </c>
      <c r="E50" s="73">
        <v>0</v>
      </c>
      <c r="F50" s="73">
        <v>4000000</v>
      </c>
      <c r="G50" s="73">
        <v>4000000</v>
      </c>
      <c r="H50" s="73">
        <v>4000000</v>
      </c>
      <c r="J50" s="73">
        <f t="shared" si="4"/>
        <v>12000000</v>
      </c>
    </row>
    <row r="51" spans="2:10" x14ac:dyDescent="0.25">
      <c r="B51" s="23"/>
      <c r="C51" s="71" t="s">
        <v>62</v>
      </c>
      <c r="D51" s="73">
        <v>375000</v>
      </c>
      <c r="E51" s="11">
        <v>758750</v>
      </c>
      <c r="F51" s="11">
        <v>1875000</v>
      </c>
      <c r="G51" s="11">
        <v>1575000</v>
      </c>
      <c r="H51" s="11">
        <v>975000</v>
      </c>
      <c r="J51" s="73">
        <v>5231250</v>
      </c>
    </row>
    <row r="52" spans="2:10" x14ac:dyDescent="0.25">
      <c r="B52" s="23"/>
      <c r="C52" s="71" t="s">
        <v>85</v>
      </c>
      <c r="D52" s="73">
        <v>5000</v>
      </c>
      <c r="E52" s="11">
        <v>5000</v>
      </c>
      <c r="F52" s="11">
        <v>5000</v>
      </c>
      <c r="G52" s="11">
        <v>5000</v>
      </c>
      <c r="H52" s="11">
        <v>5000</v>
      </c>
      <c r="J52" s="73">
        <v>25000</v>
      </c>
    </row>
    <row r="53" spans="2:10" x14ac:dyDescent="0.25">
      <c r="B53" s="23"/>
      <c r="C53" s="71" t="s">
        <v>86</v>
      </c>
      <c r="D53" s="73">
        <v>6000</v>
      </c>
      <c r="E53" s="11">
        <v>6000</v>
      </c>
      <c r="F53" s="11">
        <v>6000</v>
      </c>
      <c r="G53" s="11">
        <v>6000</v>
      </c>
      <c r="H53" s="11">
        <v>6000</v>
      </c>
      <c r="J53" s="73">
        <v>30000</v>
      </c>
    </row>
    <row r="54" spans="2:10" x14ac:dyDescent="0.25">
      <c r="B54" s="23"/>
      <c r="C54" s="71" t="s">
        <v>87</v>
      </c>
      <c r="D54" s="73">
        <v>2500</v>
      </c>
      <c r="E54" s="11">
        <v>2500</v>
      </c>
      <c r="F54" s="11">
        <v>2500</v>
      </c>
      <c r="G54" s="11">
        <v>2500</v>
      </c>
      <c r="H54" s="11">
        <v>2500</v>
      </c>
      <c r="J54" s="73">
        <v>12500</v>
      </c>
    </row>
    <row r="55" spans="2:10" x14ac:dyDescent="0.25">
      <c r="B55" s="23"/>
      <c r="C55" s="72" t="s">
        <v>84</v>
      </c>
      <c r="D55" s="73">
        <v>3000</v>
      </c>
      <c r="E55" s="11">
        <v>3000</v>
      </c>
      <c r="F55" s="11">
        <v>3000</v>
      </c>
      <c r="G55" s="11">
        <v>3000</v>
      </c>
      <c r="H55" s="11">
        <v>3000</v>
      </c>
      <c r="J55" s="73">
        <f t="shared" si="4"/>
        <v>15000</v>
      </c>
    </row>
    <row r="56" spans="2:10" x14ac:dyDescent="0.25">
      <c r="B56" s="24"/>
      <c r="C56" s="9" t="s">
        <v>18</v>
      </c>
      <c r="D56" s="75">
        <f>SUM(D47:D55)</f>
        <v>641500</v>
      </c>
      <c r="E56" s="75">
        <f t="shared" ref="E56:H56" si="9">SUM(E47:E55)</f>
        <v>5900250</v>
      </c>
      <c r="F56" s="75">
        <f t="shared" si="9"/>
        <v>14391500</v>
      </c>
      <c r="G56" s="75">
        <f t="shared" si="9"/>
        <v>12091500</v>
      </c>
      <c r="H56" s="75">
        <f t="shared" si="9"/>
        <v>7491500</v>
      </c>
      <c r="J56" s="75">
        <f>SUM(J47:J55)</f>
        <v>40188750</v>
      </c>
    </row>
    <row r="57" spans="2:10" x14ac:dyDescent="0.25">
      <c r="B57" s="24"/>
      <c r="C57" s="9" t="s">
        <v>19</v>
      </c>
      <c r="D57" s="75">
        <f>SUM(D56,D44,D37,D33,D29,D18,D13)</f>
        <v>1144479.2</v>
      </c>
      <c r="E57" s="75">
        <f>SUM(E56,E44,E37,E33,E29,E18,E13)</f>
        <v>6263229.2000000002</v>
      </c>
      <c r="F57" s="75">
        <f>SUM(F56,F44,F37,F33,F29,F18,F13)</f>
        <v>14767479.199999999</v>
      </c>
      <c r="G57" s="75">
        <f>SUM(G56,G44,G37,G33,G29,G18,G13)</f>
        <v>12437479.199999999</v>
      </c>
      <c r="H57" s="75">
        <f>SUM(H56,H44,H37,H33,H29,H18,H13)</f>
        <v>7832479.2000000002</v>
      </c>
      <c r="J57" s="75">
        <f t="shared" si="4"/>
        <v>42445146</v>
      </c>
    </row>
    <row r="58" spans="2:10" x14ac:dyDescent="0.25">
      <c r="B58" s="6"/>
      <c r="D58"/>
      <c r="E58"/>
      <c r="H58"/>
      <c r="I58"/>
      <c r="J58" t="s">
        <v>20</v>
      </c>
    </row>
    <row r="59" spans="2:10" x14ac:dyDescent="0.25">
      <c r="B59" s="22" t="s">
        <v>44</v>
      </c>
      <c r="C59" s="17" t="s">
        <v>44</v>
      </c>
      <c r="D59" s="18"/>
      <c r="E59" s="18"/>
      <c r="F59" s="18"/>
      <c r="G59" s="18"/>
      <c r="H59" s="18"/>
      <c r="I59"/>
      <c r="J59" s="18" t="s">
        <v>20</v>
      </c>
    </row>
    <row r="60" spans="2:10" x14ac:dyDescent="0.25">
      <c r="B60" s="23"/>
      <c r="C60" s="25" t="s">
        <v>88</v>
      </c>
      <c r="D60" s="13">
        <v>44834.6</v>
      </c>
      <c r="E60" s="10">
        <v>44834.6</v>
      </c>
      <c r="F60" s="10">
        <v>44834.6</v>
      </c>
      <c r="G60" s="10">
        <v>44834.6</v>
      </c>
      <c r="H60" s="10">
        <v>44834.6</v>
      </c>
      <c r="J60" s="73">
        <v>224173</v>
      </c>
    </row>
    <row r="61" spans="2:10" x14ac:dyDescent="0.25">
      <c r="B61" s="23"/>
      <c r="C61" s="25"/>
      <c r="D61" s="13"/>
      <c r="E61" s="10"/>
      <c r="F61" s="10"/>
      <c r="G61" s="10"/>
      <c r="H61" s="10"/>
      <c r="J61" s="15">
        <f t="shared" ref="J61:J62" si="10">SUM(D61:H61)</f>
        <v>0</v>
      </c>
    </row>
    <row r="62" spans="2:10" x14ac:dyDescent="0.25">
      <c r="B62" s="24"/>
      <c r="C62" s="9" t="s">
        <v>21</v>
      </c>
      <c r="D62" s="75">
        <f>SUM(D60:D61)</f>
        <v>44834.6</v>
      </c>
      <c r="E62" s="75">
        <f t="shared" ref="E62:H62" si="11">SUM(E60:E61)</f>
        <v>44834.6</v>
      </c>
      <c r="F62" s="75">
        <f t="shared" si="11"/>
        <v>44834.6</v>
      </c>
      <c r="G62" s="75">
        <f t="shared" si="11"/>
        <v>44834.6</v>
      </c>
      <c r="H62" s="75">
        <f t="shared" si="11"/>
        <v>44834.6</v>
      </c>
      <c r="J62" s="75">
        <f t="shared" si="10"/>
        <v>224173</v>
      </c>
    </row>
    <row r="63" spans="2:10" ht="15.75" thickBot="1" x14ac:dyDescent="0.3">
      <c r="B63" s="6"/>
      <c r="D63"/>
      <c r="E63"/>
      <c r="H63"/>
      <c r="I63"/>
      <c r="J63" t="s">
        <v>20</v>
      </c>
    </row>
    <row r="64" spans="2:10" s="1" customFormat="1" ht="30.75" thickBot="1" x14ac:dyDescent="0.3">
      <c r="B64" s="19" t="s">
        <v>22</v>
      </c>
      <c r="C64" s="19"/>
      <c r="D64" s="76">
        <f>SUM(D62,D57)</f>
        <v>1189313.8</v>
      </c>
      <c r="E64" s="76">
        <f t="shared" ref="E64:J64" si="12">SUM(E62,E57)</f>
        <v>6308063.7999999998</v>
      </c>
      <c r="F64" s="76">
        <f t="shared" si="12"/>
        <v>14812313.799999999</v>
      </c>
      <c r="G64" s="76">
        <f t="shared" si="12"/>
        <v>12482313.799999999</v>
      </c>
      <c r="H64" s="76">
        <f t="shared" si="12"/>
        <v>7877313.7999999998</v>
      </c>
      <c r="I64" s="7">
        <f>SUM(I62,I57)</f>
        <v>0</v>
      </c>
      <c r="J64" s="76">
        <f t="shared" si="12"/>
        <v>42669319</v>
      </c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  <row r="79" spans="2:2" x14ac:dyDescent="0.25">
      <c r="B79" s="6"/>
    </row>
  </sheetData>
  <pageMargins left="0.7" right="0.7" top="0.75" bottom="0.75" header="0.3" footer="0.3"/>
  <pageSetup scale="89" fitToHeight="0" orientation="landscape" r:id="rId1"/>
  <ignoredErrors>
    <ignoredError sqref="J22:J28 J35 J47:J49" formulaRange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zoomScale="85" zoomScaleNormal="85" workbookViewId="0">
      <selection activeCell="C18" sqref="C18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47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0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5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x14ac:dyDescent="0.25">
      <c r="B36" s="23"/>
      <c r="C36" s="25"/>
      <c r="D36" s="15"/>
      <c r="E36" s="15"/>
      <c r="F36" s="15"/>
      <c r="G36" s="15"/>
      <c r="H36" s="15"/>
      <c r="I36" s="35"/>
      <c r="J36" s="15">
        <f t="shared" si="5"/>
        <v>0</v>
      </c>
    </row>
    <row r="37" spans="2:10" x14ac:dyDescent="0.25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0</v>
      </c>
      <c r="E40" s="16">
        <f t="shared" ref="E40:H40" si="8">SUM(E36:E39)</f>
        <v>0</v>
      </c>
      <c r="F40" s="16">
        <f t="shared" si="8"/>
        <v>0</v>
      </c>
      <c r="G40" s="16">
        <f t="shared" si="8"/>
        <v>0</v>
      </c>
      <c r="H40" s="16">
        <f t="shared" si="8"/>
        <v>0</v>
      </c>
      <c r="J40" s="16">
        <f>SUM(J36:J39)</f>
        <v>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x14ac:dyDescent="0.25">
      <c r="B42" s="23"/>
      <c r="C42" s="25"/>
      <c r="D42" s="15"/>
      <c r="E42" s="44"/>
      <c r="F42" s="44"/>
      <c r="G42" s="44"/>
      <c r="H42" s="44"/>
      <c r="J42" s="15">
        <f t="shared" si="5"/>
        <v>0</v>
      </c>
    </row>
    <row r="43" spans="2:10" x14ac:dyDescent="0.25">
      <c r="B43" s="23"/>
      <c r="C43" s="25"/>
      <c r="D43" s="15"/>
      <c r="E43" s="60"/>
      <c r="F43" s="60"/>
      <c r="G43" s="60"/>
      <c r="H43" s="60"/>
      <c r="J43" s="15">
        <f t="shared" si="5"/>
        <v>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 x14ac:dyDescent="0.25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0" x14ac:dyDescent="0.25">
      <c r="B46" s="24"/>
      <c r="C46" s="9" t="s">
        <v>19</v>
      </c>
      <c r="D46" s="16">
        <f>SUM(D45,D40,D34,D30,D26,D16,D11)</f>
        <v>0</v>
      </c>
      <c r="E46" s="16">
        <f>SUM(E45,E40,E34,E30,E26,E16,E11)</f>
        <v>0</v>
      </c>
      <c r="F46" s="16">
        <f>SUM(F45,F40,F34,F30,F26,F16,F11)</f>
        <v>0</v>
      </c>
      <c r="G46" s="16">
        <f>SUM(G45,G40,G34,G30,G26,G16,G11)</f>
        <v>0</v>
      </c>
      <c r="H46" s="16">
        <f>SUM(H45,H40,H34,H30,H26,H16,H11)</f>
        <v>0</v>
      </c>
      <c r="J46" s="16">
        <f t="shared" si="5"/>
        <v>0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70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0">SUM(E49:E50)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0</v>
      </c>
      <c r="E53" s="20">
        <f t="shared" ref="E53:J53" si="11">SUM(E51,E46)</f>
        <v>0</v>
      </c>
      <c r="F53" s="20">
        <f t="shared" si="11"/>
        <v>0</v>
      </c>
      <c r="G53" s="20">
        <f t="shared" si="11"/>
        <v>0</v>
      </c>
      <c r="H53" s="20">
        <f t="shared" si="11"/>
        <v>0</v>
      </c>
      <c r="I53" s="7"/>
      <c r="J53" s="20">
        <f t="shared" si="11"/>
        <v>0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4" t="s">
        <v>47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0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4" t="s">
        <v>47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0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4" t="s">
        <v>47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0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sharepoint/v3"/>
    <ds:schemaRef ds:uri="http://purl.org/dc/dcmitype/"/>
    <ds:schemaRef ds:uri="http://schemas.microsoft.com/office/2006/documentManagement/types"/>
    <ds:schemaRef ds:uri="2755580c-7c5f-43cf-bd85-5c868b718937"/>
    <ds:schemaRef ds:uri="http://schemas.microsoft.com/office/infopath/2007/PartnerControls"/>
    <ds:schemaRef ds:uri="http://schemas.microsoft.com/sharepoint.v3"/>
    <ds:schemaRef ds:uri="http://schemas.openxmlformats.org/package/2006/metadata/core-properties"/>
    <ds:schemaRef ds:uri="http://schemas.microsoft.com/office/2006/metadata/properties"/>
    <ds:schemaRef ds:uri="3d00cabe-74f9-499f-ba26-1e0076cbc6cc"/>
    <ds:schemaRef ds:uri="http://purl.org/dc/terms/"/>
    <ds:schemaRef ds:uri="http://schemas.microsoft.com/sharepoint/v3/fields"/>
    <ds:schemaRef ds:uri="4ffa91fb-a0ff-4ac5-b2db-65c790d184a4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Consolidated Budget</vt:lpstr>
      <vt:lpstr>Measure Budget</vt:lpstr>
      <vt:lpstr>Blank</vt:lpstr>
      <vt:lpstr>Blank1</vt:lpstr>
      <vt:lpstr>Blank2</vt:lpstr>
      <vt:lpstr>Blank3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2024-03-28T23:49:24Z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